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urso acodal agosto\"/>
    </mc:Choice>
  </mc:AlternateContent>
  <bookViews>
    <workbookView xWindow="480" yWindow="120" windowWidth="25440" windowHeight="12585"/>
  </bookViews>
  <sheets>
    <sheet name="PVC" sheetId="4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D23" i="4" l="1"/>
  <c r="F33" i="4"/>
  <c r="E33" i="4"/>
  <c r="D33" i="4"/>
  <c r="E36" i="4"/>
  <c r="F34" i="4"/>
  <c r="F36" i="4" s="1"/>
  <c r="E34" i="4"/>
  <c r="D34" i="4"/>
  <c r="D36" i="4" s="1"/>
  <c r="D18" i="4"/>
  <c r="F15" i="4"/>
  <c r="F19" i="4" s="1"/>
  <c r="F21" i="4" s="1"/>
  <c r="F23" i="4" s="1"/>
  <c r="E15" i="4"/>
  <c r="E19" i="4" s="1"/>
  <c r="E21" i="4" s="1"/>
  <c r="E23" i="4" s="1"/>
  <c r="D15" i="4"/>
  <c r="D19" i="4" s="1"/>
  <c r="D21" i="4" s="1"/>
  <c r="F14" i="4"/>
  <c r="F18" i="4" s="1"/>
  <c r="E14" i="4"/>
  <c r="E18" i="4" s="1"/>
  <c r="D14" i="4"/>
  <c r="E27" i="4" l="1"/>
  <c r="E29" i="4" s="1"/>
  <c r="E35" i="4" s="1"/>
  <c r="E37" i="4" s="1"/>
  <c r="D27" i="4"/>
  <c r="D29" i="4" s="1"/>
  <c r="D35" i="4" s="1"/>
  <c r="D37" i="4" s="1"/>
  <c r="F27" i="4"/>
  <c r="F29" i="4" s="1"/>
  <c r="F35" i="4" s="1"/>
  <c r="F37" i="4" s="1"/>
</calcChain>
</file>

<file path=xl/sharedStrings.xml><?xml version="1.0" encoding="utf-8"?>
<sst xmlns="http://schemas.openxmlformats.org/spreadsheetml/2006/main" count="64" uniqueCount="52">
  <si>
    <t>DESCRIPCION</t>
  </si>
  <si>
    <t>ALTERNATIVAS</t>
  </si>
  <si>
    <t>Periodo de diseño</t>
  </si>
  <si>
    <t>Caudal de diseño</t>
  </si>
  <si>
    <t>Horas de bombeo</t>
  </si>
  <si>
    <t>Tuberia de impulsion</t>
  </si>
  <si>
    <t>Diametro Recomendado</t>
  </si>
  <si>
    <t>Diametro comercial</t>
  </si>
  <si>
    <t>Material de la Tuberia</t>
  </si>
  <si>
    <t>C de Hazen</t>
  </si>
  <si>
    <t>Longitud en m</t>
  </si>
  <si>
    <t>Longitud equivalente accesorios</t>
  </si>
  <si>
    <t>Perdidas por velocidad</t>
  </si>
  <si>
    <t>Perdidas por friccion</t>
  </si>
  <si>
    <t>UNIDADES</t>
  </si>
  <si>
    <t xml:space="preserve">Velocidad en </t>
  </si>
  <si>
    <t>m/s</t>
  </si>
  <si>
    <t xml:space="preserve">J perdida unitaria en </t>
  </si>
  <si>
    <t>m/m</t>
  </si>
  <si>
    <t>m</t>
  </si>
  <si>
    <t>pul</t>
  </si>
  <si>
    <t>años</t>
  </si>
  <si>
    <t>m3/s</t>
  </si>
  <si>
    <t>hora</t>
  </si>
  <si>
    <t>Altura estatica Total</t>
  </si>
  <si>
    <t>Altura dinamica Total</t>
  </si>
  <si>
    <t>Golpe de ariete</t>
  </si>
  <si>
    <t>Presion Total con Ariete</t>
  </si>
  <si>
    <t>psi</t>
  </si>
  <si>
    <t>RDE tuberia</t>
  </si>
  <si>
    <t>Hp</t>
  </si>
  <si>
    <t>Potencia teorica</t>
  </si>
  <si>
    <t>Potencia Comercial</t>
  </si>
  <si>
    <t>Consumo de energia</t>
  </si>
  <si>
    <t>Costo de Tuberia</t>
  </si>
  <si>
    <t>Costo de bomba</t>
  </si>
  <si>
    <t>Costo de Energia electrica</t>
  </si>
  <si>
    <t>Costo de mantenimiento</t>
  </si>
  <si>
    <t>Tipo de motor</t>
  </si>
  <si>
    <r>
      <t xml:space="preserve">Q = 0.2785 C D </t>
    </r>
    <r>
      <rPr>
        <b/>
        <vertAlign val="superscript"/>
        <sz val="11"/>
        <color theme="1"/>
        <rFont val="Arial"/>
        <family val="2"/>
      </rPr>
      <t>2.63</t>
    </r>
    <r>
      <rPr>
        <b/>
        <sz val="11"/>
        <color theme="1"/>
        <rFont val="Arial"/>
        <family val="2"/>
      </rPr>
      <t xml:space="preserve"> J </t>
    </r>
    <r>
      <rPr>
        <b/>
        <vertAlign val="superscript"/>
        <sz val="11"/>
        <color theme="1"/>
        <rFont val="Arial"/>
        <family val="2"/>
      </rPr>
      <t>0.54</t>
    </r>
  </si>
  <si>
    <r>
      <t xml:space="preserve">J = ( Q / (0.2785 C D </t>
    </r>
    <r>
      <rPr>
        <vertAlign val="superscript"/>
        <sz val="11"/>
        <color theme="1"/>
        <rFont val="Arial"/>
        <family val="2"/>
      </rPr>
      <t>2.63</t>
    </r>
    <r>
      <rPr>
        <sz val="11"/>
        <color theme="1"/>
        <rFont val="Arial"/>
        <family val="2"/>
      </rPr>
      <t xml:space="preserve"> ))</t>
    </r>
    <r>
      <rPr>
        <vertAlign val="superscript"/>
        <sz val="11"/>
        <color theme="1"/>
        <rFont val="Arial"/>
        <family val="2"/>
      </rPr>
      <t>1.85</t>
    </r>
  </si>
  <si>
    <t>electrico</t>
  </si>
  <si>
    <t>Calculo diametro Economico por mes</t>
  </si>
  <si>
    <t>Kw-hora</t>
  </si>
  <si>
    <t>$/mes</t>
  </si>
  <si>
    <t>$-mes</t>
  </si>
  <si>
    <t>$/Hp-mes</t>
  </si>
  <si>
    <t>Total</t>
  </si>
  <si>
    <t>adim</t>
  </si>
  <si>
    <t>$/ mes</t>
  </si>
  <si>
    <t>Equipo de Bombeo</t>
  </si>
  <si>
    <t>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</si>
</sst>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.0000"/>
    <numFmt numFmtId="165" formatCode="0.000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44" fontId="0" fillId="0" borderId="1" xfId="1" applyFont="1" applyBorder="1"/>
    <xf numFmtId="44" fontId="0" fillId="0" borderId="1" xfId="0" applyNumberFormat="1" applyBorder="1"/>
    <xf numFmtId="0" fontId="0" fillId="0" borderId="2" xfId="0" applyBorder="1"/>
    <xf numFmtId="165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166" fontId="0" fillId="0" borderId="3" xfId="0" applyNumberFormat="1" applyBorder="1" applyAlignment="1">
      <alignment horizontal="center"/>
    </xf>
    <xf numFmtId="44" fontId="0" fillId="0" borderId="3" xfId="1" applyFont="1" applyBorder="1"/>
    <xf numFmtId="44" fontId="0" fillId="0" borderId="3" xfId="0" applyNumberFormat="1" applyBorder="1"/>
    <xf numFmtId="0" fontId="0" fillId="2" borderId="4" xfId="0" applyFill="1" applyBorder="1"/>
    <xf numFmtId="44" fontId="0" fillId="2" borderId="5" xfId="0" applyNumberFormat="1" applyFill="1" applyBorder="1"/>
    <xf numFmtId="44" fontId="0" fillId="2" borderId="6" xfId="0" applyNumberFormat="1" applyFill="1" applyBorder="1"/>
    <xf numFmtId="44" fontId="0" fillId="3" borderId="5" xfId="0" applyNumberForma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2" xfId="0" applyFont="1" applyBorder="1"/>
    <xf numFmtId="2" fontId="0" fillId="4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"/>
  <sheetViews>
    <sheetView tabSelected="1" zoomScale="55" zoomScaleNormal="55" workbookViewId="0">
      <selection activeCell="J34" sqref="J34"/>
    </sheetView>
  </sheetViews>
  <sheetFormatPr baseColWidth="10" defaultColWidth="9.140625" defaultRowHeight="15" x14ac:dyDescent="0.25"/>
  <cols>
    <col min="2" max="2" width="34.140625" bestFit="1" customWidth="1"/>
    <col min="3" max="3" width="13" customWidth="1"/>
    <col min="4" max="6" width="15.140625" bestFit="1" customWidth="1"/>
  </cols>
  <sheetData>
    <row r="2" spans="2:11" ht="15.75" thickBot="1" x14ac:dyDescent="0.3"/>
    <row r="3" spans="2:11" ht="15.75" thickBot="1" x14ac:dyDescent="0.3">
      <c r="B3" s="28" t="s">
        <v>0</v>
      </c>
      <c r="C3" s="29" t="s">
        <v>14</v>
      </c>
      <c r="D3" s="34" t="s">
        <v>1</v>
      </c>
      <c r="E3" s="34"/>
      <c r="F3" s="35"/>
    </row>
    <row r="4" spans="2:11" x14ac:dyDescent="0.25">
      <c r="B4" s="25"/>
      <c r="C4" s="26"/>
      <c r="D4" s="26"/>
      <c r="E4" s="26"/>
      <c r="F4" s="27"/>
    </row>
    <row r="5" spans="2:11" x14ac:dyDescent="0.25">
      <c r="B5" s="30" t="s">
        <v>2</v>
      </c>
      <c r="C5" s="1" t="s">
        <v>21</v>
      </c>
      <c r="D5" s="8">
        <v>25</v>
      </c>
      <c r="E5" s="8">
        <v>25</v>
      </c>
      <c r="F5" s="3">
        <v>25</v>
      </c>
    </row>
    <row r="6" spans="2:11" x14ac:dyDescent="0.25">
      <c r="B6" s="14" t="s">
        <v>3</v>
      </c>
      <c r="C6" s="1" t="s">
        <v>22</v>
      </c>
      <c r="D6" s="9">
        <v>7.4999999999999997E-2</v>
      </c>
      <c r="E6" s="9">
        <v>7.4999999999999997E-2</v>
      </c>
      <c r="F6" s="15">
        <v>7.4999999999999997E-2</v>
      </c>
    </row>
    <row r="7" spans="2:11" x14ac:dyDescent="0.25">
      <c r="B7" s="14" t="s">
        <v>4</v>
      </c>
      <c r="C7" s="1" t="s">
        <v>23</v>
      </c>
      <c r="D7" s="8">
        <v>24</v>
      </c>
      <c r="E7" s="8">
        <v>24</v>
      </c>
      <c r="F7" s="3">
        <v>24</v>
      </c>
    </row>
    <row r="8" spans="2:11" x14ac:dyDescent="0.25">
      <c r="B8" s="14"/>
      <c r="C8" s="1"/>
      <c r="D8" s="8"/>
      <c r="E8" s="8"/>
      <c r="F8" s="3"/>
    </row>
    <row r="9" spans="2:11" x14ac:dyDescent="0.25">
      <c r="B9" s="30" t="s">
        <v>5</v>
      </c>
      <c r="C9" s="1"/>
      <c r="D9" s="8"/>
      <c r="E9" s="8"/>
      <c r="F9" s="3"/>
    </row>
    <row r="10" spans="2:11" x14ac:dyDescent="0.25">
      <c r="B10" s="14" t="s">
        <v>6</v>
      </c>
      <c r="C10" s="1" t="s">
        <v>20</v>
      </c>
      <c r="D10" s="8">
        <v>10</v>
      </c>
      <c r="E10" s="8">
        <v>12</v>
      </c>
      <c r="F10" s="3">
        <v>14</v>
      </c>
    </row>
    <row r="11" spans="2:11" x14ac:dyDescent="0.25">
      <c r="B11" s="14" t="s">
        <v>7</v>
      </c>
      <c r="C11" s="1" t="s">
        <v>20</v>
      </c>
      <c r="D11" s="8">
        <v>10</v>
      </c>
      <c r="E11" s="8">
        <v>12</v>
      </c>
      <c r="F11" s="3">
        <v>14</v>
      </c>
    </row>
    <row r="12" spans="2:11" x14ac:dyDescent="0.25">
      <c r="B12" s="30" t="s">
        <v>8</v>
      </c>
      <c r="D12" s="36" t="s">
        <v>51</v>
      </c>
      <c r="E12" s="37"/>
      <c r="F12" s="38"/>
    </row>
    <row r="13" spans="2:11" ht="17.25" x14ac:dyDescent="0.25">
      <c r="B13" s="14" t="s">
        <v>9</v>
      </c>
      <c r="C13" s="1" t="s">
        <v>48</v>
      </c>
      <c r="D13" s="8">
        <v>140</v>
      </c>
      <c r="E13" s="8">
        <v>140</v>
      </c>
      <c r="F13" s="3">
        <v>140</v>
      </c>
      <c r="J13" s="5" t="s">
        <v>39</v>
      </c>
    </row>
    <row r="14" spans="2:11" x14ac:dyDescent="0.25">
      <c r="B14" s="14" t="s">
        <v>15</v>
      </c>
      <c r="C14" s="1" t="s">
        <v>16</v>
      </c>
      <c r="D14" s="8">
        <f>(4*D6)/(3.1415*(D11*0.0254)^2)</f>
        <v>1.4801875855542255</v>
      </c>
      <c r="E14" s="8">
        <f t="shared" ref="E14:F14" si="0">(4*E6)/(3.1415*(E11*0.0254)^2)</f>
        <v>1.0279080455237681</v>
      </c>
      <c r="F14" s="3">
        <f t="shared" si="0"/>
        <v>0.75519774773174775</v>
      </c>
      <c r="J14" s="6"/>
    </row>
    <row r="15" spans="2:11" x14ac:dyDescent="0.25">
      <c r="B15" s="14" t="s">
        <v>17</v>
      </c>
      <c r="C15" s="1" t="s">
        <v>18</v>
      </c>
      <c r="D15" s="10">
        <f t="shared" ref="D15" si="1">(($D$6/(0.2785*$D$13*($D$11*0.0254)^2.63))^1.85)</f>
        <v>7.4367195512230252E-3</v>
      </c>
      <c r="E15" s="10">
        <f>(($E$6/(0.2785*$E$13*($E$11*0.0254)^2.63))^1.85)</f>
        <v>3.0628452263694993E-3</v>
      </c>
      <c r="F15" s="16">
        <f>(($F$6/(0.2785*$F$13*($F$11*0.0254)^2.63))^1.85)</f>
        <v>1.4467565137520526E-3</v>
      </c>
    </row>
    <row r="16" spans="2:11" ht="16.5" x14ac:dyDescent="0.25">
      <c r="B16" s="14" t="s">
        <v>10</v>
      </c>
      <c r="C16" s="1" t="s">
        <v>19</v>
      </c>
      <c r="D16" s="8">
        <v>8100</v>
      </c>
      <c r="E16" s="8">
        <v>8100</v>
      </c>
      <c r="F16" s="3">
        <v>8100</v>
      </c>
      <c r="I16" s="39" t="s">
        <v>40</v>
      </c>
      <c r="J16" s="39"/>
      <c r="K16" s="39"/>
    </row>
    <row r="17" spans="2:6" x14ac:dyDescent="0.25">
      <c r="B17" s="14" t="s">
        <v>11</v>
      </c>
      <c r="C17" s="1" t="s">
        <v>19</v>
      </c>
      <c r="D17" s="8">
        <v>400</v>
      </c>
      <c r="E17" s="8">
        <v>400</v>
      </c>
      <c r="F17" s="3">
        <v>400</v>
      </c>
    </row>
    <row r="18" spans="2:6" x14ac:dyDescent="0.25">
      <c r="B18" s="14" t="s">
        <v>12</v>
      </c>
      <c r="C18" s="1" t="s">
        <v>19</v>
      </c>
      <c r="D18" s="8">
        <f>D14^2/19.6</f>
        <v>0.11178343308310447</v>
      </c>
      <c r="E18" s="8">
        <f t="shared" ref="E18:F18" si="2">E14^2/19.6</f>
        <v>5.3907905614923105E-2</v>
      </c>
      <c r="F18" s="3">
        <f t="shared" si="2"/>
        <v>2.9098144805056347E-2</v>
      </c>
    </row>
    <row r="19" spans="2:6" x14ac:dyDescent="0.25">
      <c r="B19" s="14" t="s">
        <v>13</v>
      </c>
      <c r="C19" s="1" t="s">
        <v>19</v>
      </c>
      <c r="D19" s="8">
        <f>(D16+D17)*D15</f>
        <v>63.212116185395715</v>
      </c>
      <c r="E19" s="8">
        <f>(E16+E17)*E15</f>
        <v>26.034184424140744</v>
      </c>
      <c r="F19" s="3">
        <f t="shared" ref="F19" si="3">(F16+F17)*F15</f>
        <v>12.297430366892447</v>
      </c>
    </row>
    <row r="20" spans="2:6" x14ac:dyDescent="0.25">
      <c r="B20" s="14" t="s">
        <v>24</v>
      </c>
      <c r="C20" s="1" t="s">
        <v>19</v>
      </c>
      <c r="D20" s="8">
        <v>87.2</v>
      </c>
      <c r="E20" s="8">
        <v>87.2</v>
      </c>
      <c r="F20" s="3">
        <v>87.2</v>
      </c>
    </row>
    <row r="21" spans="2:6" x14ac:dyDescent="0.25">
      <c r="B21" s="14" t="s">
        <v>25</v>
      </c>
      <c r="C21" s="1" t="s">
        <v>19</v>
      </c>
      <c r="D21" s="8">
        <f>D19+D20</f>
        <v>150.41211618539572</v>
      </c>
      <c r="E21" s="8">
        <f t="shared" ref="E21:F21" si="4">E19+E20</f>
        <v>113.23418442414075</v>
      </c>
      <c r="F21" s="3">
        <f t="shared" si="4"/>
        <v>99.497430366892445</v>
      </c>
    </row>
    <row r="22" spans="2:6" x14ac:dyDescent="0.25">
      <c r="B22" s="14" t="s">
        <v>26</v>
      </c>
      <c r="C22" s="1" t="s">
        <v>19</v>
      </c>
      <c r="D22" s="1">
        <v>134.19999999999999</v>
      </c>
      <c r="E22" s="1">
        <v>44.4</v>
      </c>
      <c r="F22" s="2">
        <v>34.9</v>
      </c>
    </row>
    <row r="23" spans="2:6" x14ac:dyDescent="0.25">
      <c r="B23" s="14" t="s">
        <v>27</v>
      </c>
      <c r="C23" s="1" t="s">
        <v>28</v>
      </c>
      <c r="D23" s="32">
        <f>(D21+D22)*1.42</f>
        <v>404.14920498326194</v>
      </c>
      <c r="E23" s="31">
        <f t="shared" ref="E23:F23" si="5">(E21+E22)*1.42</f>
        <v>223.84054188227987</v>
      </c>
      <c r="F23" s="33">
        <f t="shared" si="5"/>
        <v>190.84435112098728</v>
      </c>
    </row>
    <row r="24" spans="2:6" x14ac:dyDescent="0.25">
      <c r="B24" s="14" t="s">
        <v>29</v>
      </c>
      <c r="C24" s="1" t="s">
        <v>48</v>
      </c>
      <c r="D24" s="1">
        <v>21</v>
      </c>
      <c r="E24" s="1">
        <v>21</v>
      </c>
      <c r="F24" s="2">
        <v>21</v>
      </c>
    </row>
    <row r="25" spans="2:6" x14ac:dyDescent="0.25">
      <c r="B25" s="14"/>
      <c r="C25" s="1"/>
      <c r="D25" s="1"/>
      <c r="E25" s="1"/>
      <c r="F25" s="2"/>
    </row>
    <row r="26" spans="2:6" x14ac:dyDescent="0.25">
      <c r="B26" s="30" t="s">
        <v>50</v>
      </c>
      <c r="C26" s="1"/>
      <c r="D26" s="7"/>
      <c r="E26" s="7"/>
      <c r="F26" s="17"/>
    </row>
    <row r="27" spans="2:6" x14ac:dyDescent="0.25">
      <c r="B27" s="14" t="s">
        <v>31</v>
      </c>
      <c r="C27" s="1" t="s">
        <v>30</v>
      </c>
      <c r="D27" s="11">
        <f>D21*D6*1000/(75*0.7)</f>
        <v>214.87445169342243</v>
      </c>
      <c r="E27" s="11">
        <f t="shared" ref="E27:F27" si="6">E21*E6*1000/(75*0.7)</f>
        <v>161.76312060591533</v>
      </c>
      <c r="F27" s="18">
        <f t="shared" si="6"/>
        <v>142.13918623841778</v>
      </c>
    </row>
    <row r="28" spans="2:6" x14ac:dyDescent="0.25">
      <c r="B28" s="14" t="s">
        <v>32</v>
      </c>
      <c r="C28" s="1" t="s">
        <v>30</v>
      </c>
      <c r="D28" s="1">
        <v>225</v>
      </c>
      <c r="E28" s="1">
        <v>175</v>
      </c>
      <c r="F28" s="2">
        <v>150</v>
      </c>
    </row>
    <row r="29" spans="2:6" x14ac:dyDescent="0.25">
      <c r="B29" s="14" t="s">
        <v>33</v>
      </c>
      <c r="C29" s="1" t="s">
        <v>43</v>
      </c>
      <c r="D29" s="11">
        <f>0.76*D27</f>
        <v>163.30458328700104</v>
      </c>
      <c r="E29" s="11">
        <f t="shared" ref="E29:F29" si="7">0.76*E27</f>
        <v>122.93997166049566</v>
      </c>
      <c r="F29" s="18">
        <f t="shared" si="7"/>
        <v>108.02578154119752</v>
      </c>
    </row>
    <row r="30" spans="2:6" x14ac:dyDescent="0.25">
      <c r="B30" s="14" t="s">
        <v>38</v>
      </c>
      <c r="C30" s="1"/>
      <c r="D30" s="11" t="s">
        <v>41</v>
      </c>
      <c r="E30" s="11" t="s">
        <v>41</v>
      </c>
      <c r="F30" s="18" t="s">
        <v>41</v>
      </c>
    </row>
    <row r="31" spans="2:6" x14ac:dyDescent="0.25">
      <c r="B31" s="14"/>
      <c r="C31" s="1"/>
      <c r="D31" s="7"/>
      <c r="E31" s="7"/>
      <c r="F31" s="17"/>
    </row>
    <row r="32" spans="2:6" x14ac:dyDescent="0.25">
      <c r="B32" s="30" t="s">
        <v>42</v>
      </c>
      <c r="C32" s="1"/>
      <c r="D32" s="7"/>
      <c r="E32" s="7"/>
      <c r="F32" s="17"/>
    </row>
    <row r="33" spans="2:6" x14ac:dyDescent="0.25">
      <c r="B33" s="14" t="s">
        <v>34</v>
      </c>
      <c r="C33" s="1" t="s">
        <v>45</v>
      </c>
      <c r="D33" s="12">
        <f>8100*(1156985/6)*1.5/(25*12)</f>
        <v>7809648.75</v>
      </c>
      <c r="E33" s="12">
        <f>8100*(1618843/6)*1.6/(25*12)</f>
        <v>11655669.6</v>
      </c>
      <c r="F33" s="19">
        <f>8100*(2007563/6)*1.7/(25*12)</f>
        <v>15357856.949999999</v>
      </c>
    </row>
    <row r="34" spans="2:6" x14ac:dyDescent="0.25">
      <c r="B34" s="14" t="s">
        <v>35</v>
      </c>
      <c r="C34" s="1" t="s">
        <v>46</v>
      </c>
      <c r="D34" s="12">
        <f>1500000*D28/60</f>
        <v>5625000</v>
      </c>
      <c r="E34" s="12">
        <f>1500000*E28/60</f>
        <v>4375000</v>
      </c>
      <c r="F34" s="19">
        <f t="shared" ref="F34" si="8">1500000*F28/60</f>
        <v>3750000</v>
      </c>
    </row>
    <row r="35" spans="2:6" x14ac:dyDescent="0.25">
      <c r="B35" s="14" t="s">
        <v>36</v>
      </c>
      <c r="C35" s="1" t="s">
        <v>44</v>
      </c>
      <c r="D35" s="12">
        <f>D29*24*30*0.11*2500</f>
        <v>32334307.490826204</v>
      </c>
      <c r="E35" s="12">
        <f>E29*24*30*0.11*2500</f>
        <v>24342114.388778143</v>
      </c>
      <c r="F35" s="19">
        <f>F29*24*30*0.11*2500</f>
        <v>21389104.745157111</v>
      </c>
    </row>
    <row r="36" spans="2:6" x14ac:dyDescent="0.25">
      <c r="B36" s="14" t="s">
        <v>37</v>
      </c>
      <c r="C36" s="1" t="s">
        <v>44</v>
      </c>
      <c r="D36" s="13">
        <f>D34*0.05</f>
        <v>281250</v>
      </c>
      <c r="E36" s="13">
        <f t="shared" ref="E36:F36" si="9">E34*0.05</f>
        <v>218750</v>
      </c>
      <c r="F36" s="20">
        <f t="shared" si="9"/>
        <v>187500</v>
      </c>
    </row>
    <row r="37" spans="2:6" ht="15.75" thickBot="1" x14ac:dyDescent="0.3">
      <c r="B37" s="21" t="s">
        <v>47</v>
      </c>
      <c r="C37" s="4" t="s">
        <v>49</v>
      </c>
      <c r="D37" s="22">
        <f>SUM(D33:D36)</f>
        <v>46050206.240826204</v>
      </c>
      <c r="E37" s="24">
        <f t="shared" ref="E37:F37" si="10">SUM(E33:E36)</f>
        <v>40591533.988778144</v>
      </c>
      <c r="F37" s="23">
        <f t="shared" si="10"/>
        <v>40684461.695157111</v>
      </c>
    </row>
  </sheetData>
  <mergeCells count="3">
    <mergeCell ref="D3:F3"/>
    <mergeCell ref="D12:F12"/>
    <mergeCell ref="I16:K1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PVC</vt:lpstr>
      <vt:lpstr>Sheet3</vt:lpstr>
    </vt:vector>
  </TitlesOfParts>
  <Company>Carbones del Cerrejon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Leon Moreno</cp:lastModifiedBy>
  <dcterms:created xsi:type="dcterms:W3CDTF">2015-06-10T15:57:52Z</dcterms:created>
  <dcterms:modified xsi:type="dcterms:W3CDTF">2021-01-14T01:46:28Z</dcterms:modified>
</cp:coreProperties>
</file>